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My Drive\South East Business Services\Corona Fact Sheets\"/>
    </mc:Choice>
  </mc:AlternateContent>
  <xr:revisionPtr revIDLastSave="0" documentId="8_{B44A41EA-09E7-451F-8CFC-276F69EA72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oosting cash flow for employ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5" i="1" l="1"/>
  <c r="E99" i="1"/>
  <c r="E96" i="1"/>
  <c r="E89" i="1"/>
  <c r="E86" i="1"/>
  <c r="E83" i="1"/>
  <c r="E80" i="1"/>
  <c r="B80" i="1"/>
  <c r="B79" i="1"/>
  <c r="G78" i="1"/>
  <c r="E69" i="1"/>
  <c r="E66" i="1"/>
  <c r="E59" i="1"/>
  <c r="E56" i="1"/>
  <c r="B56" i="1"/>
  <c r="G52" i="1"/>
  <c r="D49" i="1"/>
  <c r="D48" i="1"/>
  <c r="C37" i="1"/>
  <c r="C36" i="1"/>
  <c r="E102" i="1" s="1"/>
  <c r="B83" i="1" l="1"/>
  <c r="B86" i="1"/>
  <c r="B59" i="1"/>
  <c r="B61" i="1" s="1"/>
  <c r="B65" i="1" l="1"/>
  <c r="B66" i="1" s="1"/>
  <c r="B68" i="1"/>
  <c r="B69" i="1" s="1"/>
  <c r="B89" i="1"/>
  <c r="G79" i="1" s="1"/>
  <c r="G80" i="1" s="1"/>
  <c r="G53" i="1"/>
  <c r="G54" i="1" s="1"/>
  <c r="B71" i="1" l="1"/>
  <c r="B91" i="1"/>
  <c r="B98" i="1" l="1"/>
  <c r="B99" i="1" s="1"/>
  <c r="B104" i="1"/>
  <c r="B105" i="1" s="1"/>
  <c r="B95" i="1"/>
  <c r="B96" i="1" s="1"/>
  <c r="B107" i="1" s="1"/>
  <c r="B101" i="1"/>
  <c r="B102" i="1" s="1"/>
</calcChain>
</file>

<file path=xl/sharedStrings.xml><?xml version="1.0" encoding="utf-8"?>
<sst xmlns="http://schemas.openxmlformats.org/spreadsheetml/2006/main" count="108" uniqueCount="75">
  <si>
    <t>Boosting Cash flow for employers calculator</t>
  </si>
  <si>
    <t>Prepared by SBO.Financial
Last updated 25.3.20</t>
  </si>
  <si>
    <t>About</t>
  </si>
  <si>
    <t>To summarise:</t>
  </si>
  <si>
    <t>The cash back is calculated on 100% of PAYGW of your wages, paid in 2 separate calculation periods:</t>
  </si>
  <si>
    <t>Payment Period</t>
  </si>
  <si>
    <t>Calculation Period</t>
  </si>
  <si>
    <t>Calculation Method</t>
  </si>
  <si>
    <t>Benefit</t>
  </si>
  <si>
    <t>Payment 1</t>
  </si>
  <si>
    <t>1 Jan 2020 - 30 June 2020</t>
  </si>
  <si>
    <t>100% of PAYGW</t>
  </si>
  <si>
    <t>Capped at $50,000 for the period, with a minimum of $10,000</t>
  </si>
  <si>
    <t>Additional Payment (Payment 2)</t>
  </si>
  <si>
    <t>30 June 2020 - 30 September 2020</t>
  </si>
  <si>
    <t>Calculated as the total benefit per Payment 1, with cash paid over the BAS/IAS lodgement period between 30 June 2020 and 30 September 2020</t>
  </si>
  <si>
    <t>Timing</t>
  </si>
  <si>
    <t>The Boosting Cash Flow for Employers measure will be applied for a limited number of activity statement lodgments. The ATO will deliver the payment as a credit to the business upon lodgment of their activity statements. Where this places the business in a refund position, the ATO will deliver the refund within 14 days.</t>
  </si>
  <si>
    <t>Tranche 1 - Period 1 January 2020 - 30 June 2020</t>
  </si>
  <si>
    <t>Type of lodger</t>
  </si>
  <si>
    <t>Eligible Period</t>
  </si>
  <si>
    <t>Lodgement Due Date</t>
  </si>
  <si>
    <t>Quarterly</t>
  </si>
  <si>
    <t>Quarter 3 (Jan, Feb and March-20)</t>
  </si>
  <si>
    <t>Quarter 4 (April, May and June-20)</t>
  </si>
  <si>
    <t>Monthly</t>
  </si>
  <si>
    <t>Tranche 2 - additional payment</t>
  </si>
  <si>
    <t>Quarter 4 (April, May and June 2020)</t>
  </si>
  <si>
    <t>Quarter 1 (July, August and September 2020)</t>
  </si>
  <si>
    <t>Monthly lodgers will be eligible to receive the payment for the March 2020, April 2020, May 2020 and June 2020 lodgments. To provide a similar treatment to quarterly lodgers, the payment for monthly lodgers will be calculated at three times the rate (150 per cent) in the March 2020 activity statement.</t>
  </si>
  <si>
    <t>The minimum payment will be applied to the business’ first lodgment</t>
  </si>
  <si>
    <t>CALCULATOR</t>
  </si>
  <si>
    <t>Assumptions</t>
  </si>
  <si>
    <t>Minimum Payment</t>
  </si>
  <si>
    <t>Maximum Payment</t>
  </si>
  <si>
    <t>No of Month in Tranche 2</t>
  </si>
  <si>
    <t>Pro Rata Monthly Tranche 2</t>
  </si>
  <si>
    <t>No of Quarter in Tranche 2</t>
  </si>
  <si>
    <t>Pro Rate Quarterly Tranche 2</t>
  </si>
  <si>
    <t>1) QUARTERLY LODGEMENT CYCLE</t>
  </si>
  <si>
    <t>Cash payment date</t>
  </si>
  <si>
    <t>Check</t>
  </si>
  <si>
    <t>Scenario to consider</t>
  </si>
  <si>
    <t>Total PAYGW</t>
  </si>
  <si>
    <t>ok</t>
  </si>
  <si>
    <t>1. First period &gt;50k</t>
  </si>
  <si>
    <t>TRANCHE 1</t>
  </si>
  <si>
    <t>Rebate</t>
  </si>
  <si>
    <t>2. First period &gt;10k, total &lt;50k</t>
  </si>
  <si>
    <t>3. First period &gt;10k, total &gt;50k</t>
  </si>
  <si>
    <t>Quarter 3, 2020 PAYGW (March-20 BAS)</t>
  </si>
  <si>
    <t>&lt;&lt; input cell &gt;&gt;</t>
  </si>
  <si>
    <t>4. First period &lt;10k, total &lt;50k (clawback in second period)</t>
  </si>
  <si>
    <t>Cash flow concession</t>
  </si>
  <si>
    <t>5. First period &lt;10k, total &gt;50k (clawback in second period)</t>
  </si>
  <si>
    <t>6. Total PAYGW &lt;10k</t>
  </si>
  <si>
    <t>Quarter 4, 2020 PAYGW (June-20 BAS)</t>
  </si>
  <si>
    <t>Total Tranche 1</t>
  </si>
  <si>
    <t>TRANCHE 2 - ADDITIONAL PAYMENT (SAME VALUE AS TRANCHE 1, SPLIT OVER LODGEMENT PERIODS</t>
  </si>
  <si>
    <t>Quarter 1, (July, August and September 2020)</t>
  </si>
  <si>
    <t>GRAND TOTAL</t>
  </si>
  <si>
    <t>2) MONTHLY LODGEMENT CYCLE</t>
  </si>
  <si>
    <t>March-20 IAS</t>
  </si>
  <si>
    <t>1. Large PAYGW at the start (&gt;$50k) - zero rebate on other period</t>
  </si>
  <si>
    <t>Gross Up (300% to cover Jan, Feb and March months)</t>
  </si>
  <si>
    <t>2. Less than 10k PAYGW in the first period, clawback in next periods until hit 10k, then full payment, total more and less than 50k</t>
  </si>
  <si>
    <t>3. First period already &gt;10k but &lt;50k. The remaining period should follows (Total more and less than 50k)</t>
  </si>
  <si>
    <t>4. Total PAYGW &lt;10k.</t>
  </si>
  <si>
    <t>April-20 IAS</t>
  </si>
  <si>
    <t>May-20 IAS</t>
  </si>
  <si>
    <t>June-20 IAS</t>
  </si>
  <si>
    <t>July-20 IAS</t>
  </si>
  <si>
    <t>August-20 IAS</t>
  </si>
  <si>
    <t>September-20 IAS</t>
  </si>
  <si>
    <t>The Boosting Cash Flow for Employers measure will provide up to $100,000 back to business, with a minimum payment of $20,000 for eligible businesses and not for profits. The payment will
 provide temporary cash flow support to small and medium businesses that employ staff. The payment will be tax free.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</si>
</sst>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 mmmm\ yyyy"/>
    <numFmt numFmtId="165" formatCode="mmmm\ yyyy"/>
    <numFmt numFmtId="166" formatCode="mmmm\-d"/>
    <numFmt numFmtId="167" formatCode="#,##0.00;\(#,##0.00\)"/>
    <numFmt numFmtId="168" formatCode="&quot;$&quot;#,##0"/>
  </numFmts>
  <fonts count="24">
    <font>
      <sz val="10"/>
      <color rgb="FF000000"/>
      <name val="Arial"/>
    </font>
    <font>
      <b/>
      <sz val="14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rgb="FF0000FF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color rgb="FF000000"/>
      <name val="Arial"/>
    </font>
    <font>
      <b/>
      <sz val="12"/>
      <color theme="1"/>
      <name val="Arial"/>
    </font>
    <font>
      <b/>
      <sz val="10"/>
      <color rgb="FFFFFFFF"/>
      <name val="Arial"/>
    </font>
    <font>
      <b/>
      <i/>
      <sz val="10"/>
      <color theme="1"/>
      <name val="Arial"/>
    </font>
    <font>
      <b/>
      <u/>
      <sz val="10"/>
      <color theme="1"/>
      <name val="Arial"/>
    </font>
    <font>
      <sz val="10"/>
      <color rgb="FF000000"/>
      <name val="Arial"/>
    </font>
    <font>
      <i/>
      <sz val="10"/>
      <color rgb="FF000000"/>
      <name val="Arial"/>
    </font>
    <font>
      <i/>
      <sz val="10"/>
      <color theme="1"/>
      <name val="Arial"/>
    </font>
    <font>
      <b/>
      <i/>
      <sz val="10"/>
      <color rgb="FF00FF00"/>
      <name val="Arial"/>
    </font>
    <font>
      <sz val="10"/>
      <color rgb="FFFFFFFF"/>
      <name val="Arial"/>
    </font>
    <font>
      <sz val="11"/>
      <color rgb="FF000000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0" fillId="0" borderId="0" xfId="0" applyFont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4" fontId="6" fillId="0" borderId="0" xfId="0" applyNumberFormat="1" applyFont="1"/>
    <xf numFmtId="0" fontId="6" fillId="3" borderId="0" xfId="0" applyFont="1" applyFill="1"/>
    <xf numFmtId="4" fontId="7" fillId="3" borderId="0" xfId="0" applyNumberFormat="1" applyFont="1" applyFill="1" applyAlignment="1"/>
    <xf numFmtId="4" fontId="8" fillId="3" borderId="0" xfId="0" applyNumberFormat="1" applyFont="1" applyFill="1" applyAlignment="1"/>
    <xf numFmtId="4" fontId="9" fillId="3" borderId="0" xfId="0" applyNumberFormat="1" applyFont="1" applyFill="1"/>
    <xf numFmtId="0" fontId="5" fillId="2" borderId="6" xfId="0" applyFont="1" applyFill="1" applyBorder="1" applyAlignment="1"/>
    <xf numFmtId="0" fontId="10" fillId="3" borderId="0" xfId="0" applyFont="1" applyFill="1" applyAlignment="1"/>
    <xf numFmtId="4" fontId="9" fillId="3" borderId="0" xfId="0" applyNumberFormat="1" applyFont="1" applyFill="1" applyAlignment="1"/>
    <xf numFmtId="0" fontId="3" fillId="0" borderId="7" xfId="0" applyFont="1" applyBorder="1"/>
    <xf numFmtId="0" fontId="3" fillId="0" borderId="8" xfId="0" applyFont="1" applyBorder="1"/>
    <xf numFmtId="0" fontId="11" fillId="3" borderId="0" xfId="0" applyFont="1" applyFill="1" applyAlignment="1"/>
    <xf numFmtId="0" fontId="3" fillId="0" borderId="7" xfId="0" applyFont="1" applyBorder="1" applyAlignment="1"/>
    <xf numFmtId="0" fontId="3" fillId="0" borderId="0" xfId="0" applyFont="1" applyAlignment="1"/>
    <xf numFmtId="164" fontId="3" fillId="0" borderId="8" xfId="0" applyNumberFormat="1" applyFont="1" applyBorder="1" applyAlignment="1"/>
    <xf numFmtId="0" fontId="3" fillId="0" borderId="9" xfId="0" applyFont="1" applyBorder="1"/>
    <xf numFmtId="0" fontId="3" fillId="0" borderId="10" xfId="0" applyFont="1" applyBorder="1" applyAlignment="1"/>
    <xf numFmtId="164" fontId="3" fillId="0" borderId="11" xfId="0" applyNumberFormat="1" applyFont="1" applyBorder="1" applyAlignment="1"/>
    <xf numFmtId="0" fontId="6" fillId="0" borderId="7" xfId="0" applyFont="1" applyBorder="1"/>
    <xf numFmtId="0" fontId="6" fillId="0" borderId="8" xfId="0" applyFont="1" applyBorder="1"/>
    <xf numFmtId="0" fontId="9" fillId="3" borderId="0" xfId="0" applyFont="1" applyFill="1" applyAlignment="1"/>
    <xf numFmtId="0" fontId="6" fillId="0" borderId="7" xfId="0" applyFont="1" applyBorder="1" applyAlignment="1"/>
    <xf numFmtId="165" fontId="6" fillId="0" borderId="0" xfId="0" applyNumberFormat="1" applyFont="1" applyAlignment="1">
      <alignment horizontal="left"/>
    </xf>
    <xf numFmtId="164" fontId="6" fillId="0" borderId="8" xfId="0" applyNumberFormat="1" applyFont="1" applyBorder="1" applyAlignment="1"/>
    <xf numFmtId="0" fontId="12" fillId="3" borderId="0" xfId="0" applyFont="1" applyFill="1" applyAlignment="1"/>
    <xf numFmtId="0" fontId="7" fillId="3" borderId="0" xfId="0" applyFont="1" applyFill="1" applyAlignment="1"/>
    <xf numFmtId="0" fontId="8" fillId="3" borderId="0" xfId="0" applyFont="1" applyFill="1" applyAlignment="1"/>
    <xf numFmtId="166" fontId="6" fillId="0" borderId="0" xfId="0" applyNumberFormat="1" applyFont="1" applyAlignment="1">
      <alignment horizontal="left"/>
    </xf>
    <xf numFmtId="0" fontId="6" fillId="0" borderId="9" xfId="0" applyFont="1" applyBorder="1"/>
    <xf numFmtId="166" fontId="6" fillId="0" borderId="10" xfId="0" applyNumberFormat="1" applyFont="1" applyBorder="1" applyAlignment="1">
      <alignment horizontal="left"/>
    </xf>
    <xf numFmtId="164" fontId="6" fillId="0" borderId="11" xfId="0" applyNumberFormat="1" applyFont="1" applyBorder="1" applyAlignment="1"/>
    <xf numFmtId="165" fontId="6" fillId="0" borderId="0" xfId="0" applyNumberFormat="1" applyFont="1" applyAlignment="1"/>
    <xf numFmtId="0" fontId="6" fillId="0" borderId="0" xfId="0" applyFont="1" applyAlignment="1">
      <alignment wrapText="1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0" fontId="13" fillId="2" borderId="2" xfId="0" applyFont="1" applyFill="1" applyBorder="1" applyAlignment="1"/>
    <xf numFmtId="0" fontId="6" fillId="0" borderId="0" xfId="0" applyFont="1" applyAlignment="1"/>
    <xf numFmtId="0" fontId="6" fillId="0" borderId="10" xfId="0" applyFont="1" applyBorder="1" applyAlignment="1"/>
    <xf numFmtId="0" fontId="6" fillId="0" borderId="1" xfId="0" applyFont="1" applyBorder="1"/>
    <xf numFmtId="0" fontId="6" fillId="0" borderId="6" xfId="0" applyFont="1" applyBorder="1"/>
    <xf numFmtId="0" fontId="6" fillId="0" borderId="2" xfId="0" applyFont="1" applyBorder="1"/>
    <xf numFmtId="165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167" fontId="3" fillId="4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/>
    <xf numFmtId="4" fontId="6" fillId="0" borderId="0" xfId="0" applyNumberFormat="1" applyFont="1" applyAlignment="1"/>
    <xf numFmtId="0" fontId="2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168" fontId="6" fillId="0" borderId="0" xfId="0" applyNumberFormat="1" applyFont="1" applyAlignment="1"/>
    <xf numFmtId="4" fontId="6" fillId="0" borderId="0" xfId="0" applyNumberFormat="1" applyFont="1" applyAlignment="1">
      <alignment horizontal="right"/>
    </xf>
    <xf numFmtId="0" fontId="13" fillId="6" borderId="0" xfId="0" applyFont="1" applyFill="1" applyAlignment="1"/>
    <xf numFmtId="168" fontId="18" fillId="6" borderId="0" xfId="0" applyNumberFormat="1" applyFont="1" applyFill="1" applyAlignment="1"/>
    <xf numFmtId="0" fontId="19" fillId="6" borderId="0" xfId="0" applyFont="1" applyFill="1" applyAlignment="1"/>
    <xf numFmtId="0" fontId="20" fillId="0" borderId="0" xfId="0" applyFont="1" applyAlignment="1"/>
    <xf numFmtId="0" fontId="21" fillId="7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68" fontId="9" fillId="8" borderId="0" xfId="0" applyNumberFormat="1" applyFont="1" applyFill="1" applyAlignment="1"/>
    <xf numFmtId="168" fontId="6" fillId="9" borderId="0" xfId="0" applyNumberFormat="1" applyFont="1" applyFill="1"/>
    <xf numFmtId="164" fontId="6" fillId="0" borderId="0" xfId="0" applyNumberFormat="1" applyFont="1" applyAlignment="1">
      <alignment horizontal="center"/>
    </xf>
    <xf numFmtId="168" fontId="6" fillId="0" borderId="0" xfId="0" applyNumberFormat="1" applyFont="1"/>
    <xf numFmtId="168" fontId="22" fillId="10" borderId="0" xfId="0" applyNumberFormat="1" applyFont="1" applyFill="1"/>
    <xf numFmtId="168" fontId="13" fillId="10" borderId="12" xfId="0" applyNumberFormat="1" applyFont="1" applyFill="1" applyBorder="1"/>
    <xf numFmtId="0" fontId="13" fillId="0" borderId="0" xfId="0" applyFont="1" applyAlignment="1"/>
    <xf numFmtId="168" fontId="18" fillId="0" borderId="0" xfId="0" applyNumberFormat="1" applyFont="1" applyAlignment="1"/>
    <xf numFmtId="0" fontId="19" fillId="0" borderId="0" xfId="0" applyFont="1" applyAlignment="1"/>
    <xf numFmtId="168" fontId="6" fillId="10" borderId="0" xfId="0" applyNumberFormat="1" applyFont="1" applyFill="1" applyAlignment="1"/>
    <xf numFmtId="168" fontId="2" fillId="0" borderId="0" xfId="0" applyNumberFormat="1" applyFont="1"/>
    <xf numFmtId="168" fontId="2" fillId="9" borderId="13" xfId="0" applyNumberFormat="1" applyFont="1" applyFill="1" applyBorder="1"/>
    <xf numFmtId="168" fontId="6" fillId="9" borderId="0" xfId="0" applyNumberFormat="1" applyFont="1" applyFill="1" applyAlignment="1"/>
    <xf numFmtId="0" fontId="23" fillId="10" borderId="0" xfId="0" applyFont="1" applyFill="1" applyAlignment="1">
      <alignment horizontal="left"/>
    </xf>
    <xf numFmtId="0" fontId="13" fillId="0" borderId="0" xfId="0" applyFont="1"/>
    <xf numFmtId="168" fontId="13" fillId="0" borderId="12" xfId="0" applyNumberFormat="1" applyFont="1" applyBorder="1"/>
    <xf numFmtId="0" fontId="18" fillId="0" borderId="0" xfId="0" applyFont="1" applyAlignment="1"/>
    <xf numFmtId="0" fontId="15" fillId="5" borderId="0" xfId="0" applyFont="1" applyFill="1" applyAlignment="1"/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1">
    <dxf>
      <font>
        <color rgb="FF000000"/>
      </font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1238250</xdr:colOff>
      <xdr:row>111</xdr:row>
      <xdr:rowOff>85725</xdr:rowOff>
    </xdr:from>
    <xdr:ext cx="1219200" cy="428625"/>
    <xdr:pic>
      <xdr:nvPicPr>
        <xdr:cNvPr id="3" name="image1.jpg" title="Image">
          <a:extLst>
            <a:ext uri="{FF2B5EF4-FFF2-40B4-BE49-F238E27FC236}">
              <a16:creationId xmlns:a16="http://schemas.microsoft.com/office/drawing/2014/main" id="{41E82838-4346-4A05-853B-3AED481E428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7325" y="85725"/>
          <a:ext cx="1219200" cy="4286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outlinePr summaryBelow="0" summaryRight="0"/>
  </sheetPr>
  <dimension ref="A1:N124"/>
  <sheetViews>
    <sheetView showGridLines="0" tabSelected="1" workbookViewId="0">
      <selection activeCell="N3" sqref="N3"/>
    </sheetView>
  </sheetViews>
  <sheetFormatPr defaultColWidth="14.42578125" defaultRowHeight="15.75" customHeight="1"/>
  <cols>
    <col min="1" max="1" width="48.5703125" customWidth="1"/>
    <col min="2" max="2" width="38.5703125" customWidth="1"/>
    <col min="3" max="3" width="30.42578125" customWidth="1"/>
    <col min="4" max="4" width="23.5703125" customWidth="1"/>
    <col min="5" max="5" width="19.7109375" customWidth="1"/>
    <col min="6" max="13" width="14.42578125" hidden="1"/>
  </cols>
  <sheetData>
    <row r="1" spans="1:14" ht="18">
      <c r="A1" s="1" t="s">
        <v>0</v>
      </c>
      <c r="C1" s="89"/>
      <c r="D1" s="88"/>
      <c r="E1" s="88"/>
    </row>
    <row r="2" spans="1:14" ht="15.75" customHeight="1">
      <c r="C2" s="88"/>
      <c r="D2" s="88"/>
      <c r="E2" s="88"/>
    </row>
    <row r="3" spans="1:14" ht="12.75">
      <c r="A3" s="2"/>
      <c r="C3" s="2"/>
    </row>
    <row r="4" spans="1:14" ht="12.75">
      <c r="A4" s="2" t="s">
        <v>2</v>
      </c>
    </row>
    <row r="5" spans="1:14" ht="27.75" customHeight="1">
      <c r="A5" s="90" t="s">
        <v>74</v>
      </c>
      <c r="B5" s="88"/>
      <c r="C5" s="88"/>
      <c r="D5" s="88"/>
      <c r="E5" s="88"/>
    </row>
    <row r="6" spans="1:14" ht="12.75">
      <c r="A6" s="3"/>
      <c r="B6" s="3"/>
      <c r="C6" s="3"/>
      <c r="D6" s="3"/>
      <c r="E6" s="3"/>
    </row>
    <row r="7" spans="1:14" ht="12.75">
      <c r="A7" s="4" t="s">
        <v>3</v>
      </c>
      <c r="B7" s="3"/>
      <c r="C7" s="3"/>
      <c r="D7" s="3"/>
      <c r="E7" s="3"/>
    </row>
    <row r="8" spans="1:14" ht="12.75">
      <c r="A8" s="5" t="s">
        <v>4</v>
      </c>
      <c r="B8" s="3"/>
      <c r="C8" s="3"/>
      <c r="D8" s="3"/>
      <c r="E8" s="3"/>
    </row>
    <row r="9" spans="1:14" ht="12.75">
      <c r="A9" s="4"/>
      <c r="B9" s="3"/>
      <c r="C9" s="3"/>
      <c r="D9" s="3"/>
      <c r="E9" s="3"/>
    </row>
    <row r="10" spans="1:14" ht="12.75">
      <c r="A10" s="6" t="s">
        <v>5</v>
      </c>
      <c r="B10" s="6" t="s">
        <v>6</v>
      </c>
      <c r="C10" s="6" t="s">
        <v>7</v>
      </c>
      <c r="D10" s="7" t="s">
        <v>8</v>
      </c>
      <c r="E10" s="3"/>
    </row>
    <row r="11" spans="1:14" ht="38.25">
      <c r="A11" s="8" t="s">
        <v>9</v>
      </c>
      <c r="B11" s="9" t="s">
        <v>10</v>
      </c>
      <c r="C11" s="9" t="s">
        <v>11</v>
      </c>
      <c r="D11" s="10" t="s">
        <v>12</v>
      </c>
    </row>
    <row r="12" spans="1:14" ht="63.75">
      <c r="A12" s="8" t="s">
        <v>13</v>
      </c>
      <c r="B12" s="9" t="s">
        <v>14</v>
      </c>
      <c r="C12" s="11" t="s">
        <v>15</v>
      </c>
      <c r="D12" s="10" t="s">
        <v>12</v>
      </c>
    </row>
    <row r="13" spans="1:14" ht="12.75">
      <c r="A13" s="4"/>
      <c r="B13" s="3"/>
      <c r="C13" s="3"/>
      <c r="D13" s="3"/>
    </row>
    <row r="14" spans="1:14" ht="12.75">
      <c r="A14" s="4" t="s">
        <v>16</v>
      </c>
      <c r="B14" s="3"/>
      <c r="C14" s="3"/>
      <c r="D14" s="3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90" t="s">
        <v>17</v>
      </c>
      <c r="B15" s="88"/>
      <c r="C15" s="88"/>
      <c r="D15" s="88"/>
      <c r="E15" s="88"/>
      <c r="M15" s="12"/>
      <c r="N15" s="12"/>
    </row>
    <row r="16" spans="1:14" ht="12.75">
      <c r="A16" s="3"/>
      <c r="B16" s="3"/>
      <c r="C16" s="3"/>
      <c r="D16" s="3"/>
      <c r="M16" s="12"/>
      <c r="N16" s="12"/>
    </row>
    <row r="17" spans="1:14" ht="12.75">
      <c r="A17" s="4" t="s">
        <v>18</v>
      </c>
      <c r="B17" s="3"/>
      <c r="C17" s="3"/>
      <c r="D17" s="3"/>
      <c r="E17" s="13"/>
      <c r="F17" s="14"/>
      <c r="G17" s="14"/>
      <c r="H17" s="15"/>
      <c r="I17" s="16"/>
      <c r="J17" s="14"/>
      <c r="K17" s="14"/>
      <c r="L17" s="15"/>
      <c r="M17" s="16"/>
      <c r="N17" s="16"/>
    </row>
    <row r="18" spans="1:14" ht="12.75">
      <c r="A18" s="6" t="s">
        <v>19</v>
      </c>
      <c r="B18" s="17" t="s">
        <v>20</v>
      </c>
      <c r="C18" s="7" t="s">
        <v>21</v>
      </c>
      <c r="D18" s="3"/>
      <c r="E18" s="18"/>
      <c r="F18" s="19"/>
      <c r="G18" s="19"/>
      <c r="H18" s="19"/>
      <c r="I18" s="16"/>
      <c r="J18" s="19"/>
      <c r="K18" s="19"/>
      <c r="L18" s="19"/>
      <c r="M18" s="16"/>
      <c r="N18" s="16"/>
    </row>
    <row r="19" spans="1:14" ht="12.75">
      <c r="A19" s="20"/>
      <c r="B19" s="3"/>
      <c r="C19" s="21"/>
      <c r="D19" s="3"/>
      <c r="E19" s="22"/>
      <c r="F19" s="19"/>
      <c r="G19" s="19"/>
      <c r="H19" s="19"/>
      <c r="I19" s="16"/>
      <c r="J19" s="19"/>
      <c r="K19" s="19"/>
      <c r="L19" s="19"/>
      <c r="M19" s="16"/>
      <c r="N19" s="16"/>
    </row>
    <row r="20" spans="1:14" ht="12.75">
      <c r="A20" s="23" t="s">
        <v>22</v>
      </c>
      <c r="B20" s="24" t="s">
        <v>23</v>
      </c>
      <c r="C20" s="25">
        <v>43949</v>
      </c>
      <c r="D20" s="3"/>
      <c r="E20" s="22"/>
      <c r="F20" s="19"/>
      <c r="G20" s="19"/>
      <c r="H20" s="19"/>
      <c r="I20" s="16"/>
      <c r="J20" s="19"/>
      <c r="K20" s="19"/>
      <c r="L20" s="19"/>
      <c r="M20" s="13"/>
      <c r="N20" s="13"/>
    </row>
    <row r="21" spans="1:14" ht="12.75">
      <c r="A21" s="26"/>
      <c r="B21" s="27" t="s">
        <v>24</v>
      </c>
      <c r="C21" s="28">
        <v>44040</v>
      </c>
      <c r="D21" s="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29"/>
      <c r="C22" s="30"/>
      <c r="E22" s="13"/>
      <c r="F22" s="31"/>
      <c r="G22" s="13"/>
      <c r="H22" s="13"/>
      <c r="I22" s="13"/>
      <c r="J22" s="13"/>
      <c r="K22" s="13"/>
      <c r="L22" s="13"/>
      <c r="M22" s="13"/>
      <c r="N22" s="13"/>
    </row>
    <row r="23" spans="1:14" ht="12.75">
      <c r="A23" s="32" t="s">
        <v>25</v>
      </c>
      <c r="B23" s="33">
        <v>43910</v>
      </c>
      <c r="C23" s="34">
        <v>43942</v>
      </c>
      <c r="E23" s="35"/>
      <c r="F23" s="36"/>
      <c r="G23" s="36"/>
      <c r="H23" s="36"/>
      <c r="I23" s="36"/>
      <c r="J23" s="36"/>
      <c r="K23" s="36"/>
      <c r="L23" s="37"/>
      <c r="M23" s="37"/>
      <c r="N23" s="37"/>
    </row>
    <row r="24" spans="1:14" ht="12.75">
      <c r="A24" s="29"/>
      <c r="B24" s="38">
        <v>43941</v>
      </c>
      <c r="C24" s="34">
        <v>43972</v>
      </c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29"/>
      <c r="B25" s="33">
        <v>43971</v>
      </c>
      <c r="C25" s="34">
        <v>44003</v>
      </c>
      <c r="E25" s="22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39"/>
      <c r="B26" s="40">
        <v>44002</v>
      </c>
      <c r="C26" s="41">
        <v>44033</v>
      </c>
      <c r="E26" s="22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B27" s="42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2.75">
      <c r="A28" s="2" t="s">
        <v>26</v>
      </c>
      <c r="D28" s="43"/>
      <c r="E28" s="43"/>
    </row>
    <row r="29" spans="1:14" ht="12.75">
      <c r="A29" s="44" t="s">
        <v>19</v>
      </c>
      <c r="B29" s="45" t="s">
        <v>20</v>
      </c>
      <c r="C29" s="46" t="s">
        <v>21</v>
      </c>
      <c r="D29" s="43"/>
      <c r="E29" s="43"/>
    </row>
    <row r="30" spans="1:14" ht="12.75">
      <c r="A30" s="29"/>
      <c r="C30" s="30"/>
      <c r="D30" s="43"/>
      <c r="E30" s="43"/>
    </row>
    <row r="31" spans="1:14" ht="12.75">
      <c r="A31" s="32" t="s">
        <v>22</v>
      </c>
      <c r="B31" s="47" t="s">
        <v>27</v>
      </c>
      <c r="C31" s="34">
        <v>44040</v>
      </c>
      <c r="D31" s="43"/>
      <c r="E31" s="43"/>
    </row>
    <row r="32" spans="1:14" ht="12.75">
      <c r="A32" s="39"/>
      <c r="B32" s="48" t="s">
        <v>28</v>
      </c>
      <c r="C32" s="41">
        <v>44132</v>
      </c>
      <c r="D32" s="43"/>
      <c r="E32" s="43"/>
    </row>
    <row r="33" spans="1:14" ht="12.75">
      <c r="A33" s="49"/>
      <c r="B33" s="50"/>
      <c r="C33" s="51"/>
      <c r="D33" s="43"/>
      <c r="E33" s="43"/>
    </row>
    <row r="34" spans="1:14" ht="12.75">
      <c r="A34" s="32" t="s">
        <v>25</v>
      </c>
      <c r="B34" s="33">
        <v>43983</v>
      </c>
      <c r="C34" s="34">
        <v>44033</v>
      </c>
      <c r="D34" s="43"/>
      <c r="E34" s="43"/>
    </row>
    <row r="35" spans="1:14" ht="12.75">
      <c r="A35" s="29"/>
      <c r="B35" s="33">
        <v>44013</v>
      </c>
      <c r="C35" s="34">
        <v>44064</v>
      </c>
      <c r="D35" s="43"/>
      <c r="E35" s="43"/>
    </row>
    <row r="36" spans="1:14" ht="12.75">
      <c r="A36" s="29"/>
      <c r="B36" s="33">
        <v>44074</v>
      </c>
      <c r="C36" s="34">
        <f t="shared" ref="C36:C37" si="0">B36+21</f>
        <v>44095</v>
      </c>
      <c r="D36" s="43"/>
      <c r="E36" s="43"/>
    </row>
    <row r="37" spans="1:14" ht="12.75">
      <c r="A37" s="39"/>
      <c r="B37" s="52">
        <v>44104</v>
      </c>
      <c r="C37" s="41">
        <f t="shared" si="0"/>
        <v>44125</v>
      </c>
      <c r="D37" s="43"/>
      <c r="E37" s="43"/>
    </row>
    <row r="38" spans="1:14" ht="12.75">
      <c r="A38" s="43"/>
      <c r="B38" s="43"/>
      <c r="C38" s="43"/>
      <c r="D38" s="43"/>
      <c r="E38" s="43"/>
    </row>
    <row r="39" spans="1:14" ht="12.75">
      <c r="A39" s="91" t="s">
        <v>29</v>
      </c>
      <c r="B39" s="88"/>
      <c r="C39" s="88"/>
      <c r="D39" s="88"/>
      <c r="E39" s="88"/>
    </row>
    <row r="41" spans="1:14" ht="12.75">
      <c r="A41" s="91" t="s">
        <v>30</v>
      </c>
      <c r="B41" s="88"/>
      <c r="C41" s="88"/>
      <c r="D41" s="88"/>
      <c r="E41" s="88"/>
    </row>
    <row r="43" spans="1:14" ht="12.75" hidden="1">
      <c r="A43" s="2" t="s">
        <v>31</v>
      </c>
    </row>
    <row r="44" spans="1:14" ht="12.75" hidden="1">
      <c r="E44" s="53"/>
    </row>
    <row r="45" spans="1:14" hidden="1">
      <c r="A45" s="54" t="s">
        <v>32</v>
      </c>
      <c r="B45" s="3"/>
      <c r="C45" s="3"/>
      <c r="D45" s="3"/>
    </row>
    <row r="46" spans="1:14" ht="12.75" hidden="1">
      <c r="A46" s="24" t="s">
        <v>33</v>
      </c>
      <c r="B46" s="55">
        <v>10000</v>
      </c>
      <c r="C46" s="3"/>
      <c r="D46" s="3"/>
    </row>
    <row r="47" spans="1:14" ht="12.75" hidden="1">
      <c r="A47" s="24" t="s">
        <v>34</v>
      </c>
      <c r="B47" s="55">
        <v>50000</v>
      </c>
      <c r="C47" s="3"/>
      <c r="D47" s="3"/>
    </row>
    <row r="48" spans="1:14" ht="12.75" hidden="1">
      <c r="A48" s="47" t="s">
        <v>35</v>
      </c>
      <c r="B48" s="56">
        <v>4</v>
      </c>
      <c r="C48" s="24" t="s">
        <v>36</v>
      </c>
      <c r="D48" s="57">
        <f t="shared" ref="D48:D49" si="1">1/B48</f>
        <v>0.25</v>
      </c>
      <c r="E48" s="4"/>
      <c r="F48" s="58"/>
      <c r="G48" s="12"/>
      <c r="H48" s="12"/>
      <c r="I48" s="12"/>
      <c r="J48" s="12"/>
      <c r="K48" s="12"/>
      <c r="L48" s="12"/>
      <c r="M48" s="12"/>
      <c r="N48" s="12"/>
    </row>
    <row r="49" spans="1:14" ht="12.75" hidden="1">
      <c r="A49" s="47" t="s">
        <v>37</v>
      </c>
      <c r="B49" s="56">
        <v>2</v>
      </c>
      <c r="C49" s="24" t="s">
        <v>38</v>
      </c>
      <c r="D49" s="57">
        <f t="shared" si="1"/>
        <v>0.5</v>
      </c>
      <c r="E49" s="4"/>
      <c r="F49" s="58"/>
      <c r="G49" s="12"/>
      <c r="H49" s="12"/>
      <c r="I49" s="12"/>
      <c r="J49" s="12"/>
      <c r="K49" s="12"/>
      <c r="L49" s="12"/>
      <c r="M49" s="12"/>
      <c r="N49" s="12"/>
    </row>
    <row r="50" spans="1:14" ht="12.75">
      <c r="B50" s="59"/>
      <c r="D50" s="59"/>
    </row>
    <row r="51" spans="1:14" ht="12.75">
      <c r="A51" s="87" t="s">
        <v>39</v>
      </c>
      <c r="B51" s="88"/>
      <c r="C51" s="88"/>
      <c r="E51" s="59" t="s">
        <v>40</v>
      </c>
      <c r="F51" s="60" t="s">
        <v>41</v>
      </c>
      <c r="I51" s="61" t="s">
        <v>42</v>
      </c>
    </row>
    <row r="52" spans="1:14" ht="12.75">
      <c r="E52" s="53"/>
      <c r="F52" s="47" t="s">
        <v>43</v>
      </c>
      <c r="G52" s="62">
        <f t="shared" ref="G52:G53" si="2">B55+B58</f>
        <v>0</v>
      </c>
      <c r="H52" s="63" t="s">
        <v>44</v>
      </c>
      <c r="I52" s="47" t="s">
        <v>45</v>
      </c>
    </row>
    <row r="53" spans="1:14" ht="12.75">
      <c r="A53" s="64" t="s">
        <v>46</v>
      </c>
      <c r="B53" s="65"/>
      <c r="C53" s="66"/>
      <c r="E53" s="53"/>
      <c r="F53" s="47" t="s">
        <v>47</v>
      </c>
      <c r="G53" s="62">
        <f t="shared" si="2"/>
        <v>10000</v>
      </c>
      <c r="H53" s="63" t="s">
        <v>44</v>
      </c>
      <c r="I53" s="47" t="s">
        <v>48</v>
      </c>
    </row>
    <row r="54" spans="1:14" ht="12.75">
      <c r="A54" s="67"/>
      <c r="B54" s="67"/>
      <c r="C54" s="67"/>
      <c r="E54" s="53"/>
      <c r="G54" s="68" t="str">
        <f>IF(OR(G52=G53,AND(G53=$B$47,G52&gt;G53),AND(G53=$B$46,G53&gt;G52)),"OK","ERROR")</f>
        <v>OK</v>
      </c>
      <c r="H54" s="69" t="s">
        <v>44</v>
      </c>
      <c r="I54" s="47" t="s">
        <v>49</v>
      </c>
    </row>
    <row r="55" spans="1:14" ht="12.75">
      <c r="A55" s="47" t="s">
        <v>50</v>
      </c>
      <c r="B55" s="70"/>
      <c r="C55" s="67" t="s">
        <v>51</v>
      </c>
      <c r="E55" s="53"/>
      <c r="H55" s="69" t="s">
        <v>44</v>
      </c>
      <c r="I55" s="47" t="s">
        <v>52</v>
      </c>
    </row>
    <row r="56" spans="1:14" ht="12.75">
      <c r="A56" s="47" t="s">
        <v>53</v>
      </c>
      <c r="B56" s="71">
        <f>MIN($B$47, MAX(B55,$B$46))</f>
        <v>10000</v>
      </c>
      <c r="E56" s="72">
        <f>C20</f>
        <v>43949</v>
      </c>
      <c r="H56" s="69" t="s">
        <v>44</v>
      </c>
      <c r="I56" s="47" t="s">
        <v>54</v>
      </c>
    </row>
    <row r="57" spans="1:14" ht="12.75">
      <c r="B57" s="73"/>
      <c r="E57" s="53"/>
      <c r="H57" s="69" t="s">
        <v>44</v>
      </c>
      <c r="I57" s="47" t="s">
        <v>55</v>
      </c>
    </row>
    <row r="58" spans="1:14" ht="12.75">
      <c r="A58" s="47" t="s">
        <v>56</v>
      </c>
      <c r="B58" s="70"/>
      <c r="C58" s="67" t="s">
        <v>51</v>
      </c>
      <c r="E58" s="53"/>
    </row>
    <row r="59" spans="1:14" ht="12.75">
      <c r="A59" s="47" t="s">
        <v>53</v>
      </c>
      <c r="B59" s="71">
        <f>MAX(MIN($B$47-$B$56,$B$58,B58+B55-B56),0)</f>
        <v>0</v>
      </c>
      <c r="E59" s="72">
        <f>C21</f>
        <v>44040</v>
      </c>
    </row>
    <row r="60" spans="1:14" ht="12.75">
      <c r="B60" s="74"/>
      <c r="E60" s="53"/>
    </row>
    <row r="61" spans="1:14" ht="12.75">
      <c r="A61" s="2" t="s">
        <v>57</v>
      </c>
      <c r="B61" s="75">
        <f>B59+B56</f>
        <v>10000</v>
      </c>
      <c r="E61" s="53"/>
    </row>
    <row r="62" spans="1:14" ht="12.75">
      <c r="A62" s="76"/>
      <c r="B62" s="77"/>
      <c r="C62" s="78"/>
      <c r="E62" s="53"/>
    </row>
    <row r="63" spans="1:14" ht="12.75">
      <c r="A63" s="64" t="s">
        <v>58</v>
      </c>
      <c r="B63" s="65"/>
      <c r="C63" s="66"/>
      <c r="E63" s="53"/>
    </row>
    <row r="64" spans="1:14" ht="12.75">
      <c r="B64" s="73"/>
      <c r="E64" s="53"/>
    </row>
    <row r="65" spans="1:9" ht="12.75">
      <c r="A65" s="47" t="s">
        <v>27</v>
      </c>
      <c r="B65" s="79">
        <f>B61*$D$49</f>
        <v>5000</v>
      </c>
      <c r="C65" s="67"/>
      <c r="E65" s="53"/>
    </row>
    <row r="66" spans="1:9" ht="12.75">
      <c r="A66" s="47" t="s">
        <v>53</v>
      </c>
      <c r="B66" s="71">
        <f>B65</f>
        <v>5000</v>
      </c>
      <c r="E66" s="72">
        <f>C31</f>
        <v>44040</v>
      </c>
    </row>
    <row r="67" spans="1:9" ht="12.75">
      <c r="B67" s="73"/>
      <c r="C67" s="67"/>
      <c r="E67" s="53"/>
    </row>
    <row r="68" spans="1:9" ht="12.75">
      <c r="A68" s="47" t="s">
        <v>59</v>
      </c>
      <c r="B68" s="79">
        <f>B61*$D$49</f>
        <v>5000</v>
      </c>
      <c r="E68" s="53"/>
    </row>
    <row r="69" spans="1:9" ht="12.75">
      <c r="A69" s="47" t="s">
        <v>53</v>
      </c>
      <c r="B69" s="71">
        <f>B68</f>
        <v>5000</v>
      </c>
      <c r="E69" s="72">
        <f>C32</f>
        <v>44132</v>
      </c>
    </row>
    <row r="70" spans="1:9" ht="12.75">
      <c r="A70" s="2"/>
      <c r="B70" s="80"/>
      <c r="E70" s="53"/>
    </row>
    <row r="71" spans="1:9" ht="12.75">
      <c r="A71" s="2" t="s">
        <v>60</v>
      </c>
      <c r="B71" s="81">
        <f>B56+B59+B66+B69</f>
        <v>20000</v>
      </c>
      <c r="E71" s="53"/>
    </row>
    <row r="72" spans="1:9" ht="12.75">
      <c r="E72" s="53"/>
    </row>
    <row r="73" spans="1:9" ht="12.75">
      <c r="E73" s="53"/>
    </row>
    <row r="74" spans="1:9" ht="12.75">
      <c r="A74" s="87" t="s">
        <v>61</v>
      </c>
      <c r="B74" s="88"/>
      <c r="C74" s="88"/>
      <c r="E74" s="53"/>
    </row>
    <row r="75" spans="1:9" ht="12.75">
      <c r="E75" s="53"/>
    </row>
    <row r="76" spans="1:9" ht="12.75">
      <c r="A76" s="64" t="s">
        <v>46</v>
      </c>
      <c r="B76" s="64"/>
      <c r="C76" s="64"/>
      <c r="E76" s="53"/>
    </row>
    <row r="77" spans="1:9" ht="12.75">
      <c r="A77" s="47"/>
      <c r="B77" s="47"/>
      <c r="C77" s="47"/>
      <c r="E77" s="53"/>
      <c r="F77" s="60" t="s">
        <v>41</v>
      </c>
      <c r="I77" s="61" t="s">
        <v>42</v>
      </c>
    </row>
    <row r="78" spans="1:9" ht="12.75">
      <c r="A78" s="47" t="s">
        <v>62</v>
      </c>
      <c r="B78" s="70"/>
      <c r="C78" s="67" t="s">
        <v>51</v>
      </c>
      <c r="E78" s="53"/>
      <c r="F78" s="47" t="s">
        <v>43</v>
      </c>
      <c r="G78" s="62">
        <f t="shared" ref="G78:G79" si="3">B79+B82+B85+B88</f>
        <v>0</v>
      </c>
      <c r="H78" s="69" t="s">
        <v>44</v>
      </c>
      <c r="I78" s="47" t="s">
        <v>63</v>
      </c>
    </row>
    <row r="79" spans="1:9" ht="12.75">
      <c r="A79" s="47" t="s">
        <v>64</v>
      </c>
      <c r="B79" s="73">
        <f>B78*3</f>
        <v>0</v>
      </c>
      <c r="E79" s="53"/>
      <c r="F79" s="47" t="s">
        <v>47</v>
      </c>
      <c r="G79" s="62">
        <f t="shared" si="3"/>
        <v>10000</v>
      </c>
      <c r="H79" s="69" t="s">
        <v>44</v>
      </c>
      <c r="I79" s="47" t="s">
        <v>65</v>
      </c>
    </row>
    <row r="80" spans="1:9" ht="12.75">
      <c r="A80" s="47"/>
      <c r="B80" s="71">
        <f>MIN($B$47, MAX(B79,$B$46))</f>
        <v>10000</v>
      </c>
      <c r="E80" s="72">
        <f>C23</f>
        <v>43942</v>
      </c>
      <c r="G80" s="68" t="str">
        <f>IF(OR(G78=G79,AND(G79=$B$47,G78&gt;G79),AND(G79=$B$46,G79&gt;G78)),"OK","ERROR")</f>
        <v>OK</v>
      </c>
      <c r="H80" s="69" t="s">
        <v>44</v>
      </c>
      <c r="I80" s="47" t="s">
        <v>66</v>
      </c>
    </row>
    <row r="81" spans="1:9" ht="12.75">
      <c r="A81" s="47"/>
      <c r="E81" s="53"/>
      <c r="H81" s="69" t="s">
        <v>44</v>
      </c>
      <c r="I81" s="47" t="s">
        <v>67</v>
      </c>
    </row>
    <row r="82" spans="1:9" ht="12.75">
      <c r="A82" s="47" t="s">
        <v>68</v>
      </c>
      <c r="B82" s="70"/>
      <c r="C82" s="67" t="s">
        <v>51</v>
      </c>
      <c r="E82" s="53"/>
      <c r="G82" s="67"/>
    </row>
    <row r="83" spans="1:9" ht="14.25">
      <c r="A83" s="47"/>
      <c r="B83" s="82">
        <f>MAX(MIN(B82,$B$47-B80,B79+B82-B80),0)</f>
        <v>0</v>
      </c>
      <c r="C83" s="83"/>
      <c r="E83" s="72">
        <f>C24</f>
        <v>43972</v>
      </c>
    </row>
    <row r="84" spans="1:9" ht="12.75">
      <c r="A84" s="47"/>
      <c r="E84" s="53"/>
    </row>
    <row r="85" spans="1:9" ht="12.75">
      <c r="A85" s="47" t="s">
        <v>69</v>
      </c>
      <c r="B85" s="70"/>
      <c r="C85" s="67" t="s">
        <v>51</v>
      </c>
      <c r="E85" s="53"/>
    </row>
    <row r="86" spans="1:9" ht="12.75">
      <c r="A86" s="47"/>
      <c r="B86" s="71">
        <f>MAX(MIN(B85,$B$47-B80-B83,B79+B82+B85-B80-B83),0)</f>
        <v>0</v>
      </c>
      <c r="E86" s="72">
        <f>C25</f>
        <v>44003</v>
      </c>
    </row>
    <row r="87" spans="1:9" ht="12.75">
      <c r="A87" s="47"/>
      <c r="B87" s="73"/>
      <c r="E87" s="53"/>
    </row>
    <row r="88" spans="1:9" ht="12.75">
      <c r="A88" s="47" t="s">
        <v>70</v>
      </c>
      <c r="B88" s="70"/>
      <c r="C88" s="67" t="s">
        <v>51</v>
      </c>
      <c r="E88" s="53"/>
    </row>
    <row r="89" spans="1:9" ht="12.75">
      <c r="B89" s="71">
        <f>MAX(MIN(B88,$B$47-B80-B83-B86,B79+B82+B85+B88-B80-B83),0)</f>
        <v>0</v>
      </c>
      <c r="E89" s="72">
        <f>C26</f>
        <v>44033</v>
      </c>
    </row>
    <row r="90" spans="1:9" ht="12.75">
      <c r="B90" s="84"/>
      <c r="E90" s="53"/>
    </row>
    <row r="91" spans="1:9" ht="12.75">
      <c r="A91" s="2" t="s">
        <v>57</v>
      </c>
      <c r="B91" s="85">
        <f>B80+B83+B86+B89</f>
        <v>10000</v>
      </c>
      <c r="E91" s="53"/>
    </row>
    <row r="92" spans="1:9" ht="12.75">
      <c r="A92" s="76"/>
      <c r="B92" s="76"/>
      <c r="C92" s="76"/>
      <c r="E92" s="53"/>
    </row>
    <row r="93" spans="1:9" ht="12.75">
      <c r="A93" s="64" t="s">
        <v>58</v>
      </c>
      <c r="B93" s="64"/>
      <c r="C93" s="64"/>
      <c r="E93" s="53"/>
    </row>
    <row r="94" spans="1:9" ht="12.75">
      <c r="E94" s="53"/>
    </row>
    <row r="95" spans="1:9" ht="12.75">
      <c r="A95" s="86" t="s">
        <v>70</v>
      </c>
      <c r="B95" s="79">
        <f>$B$91*$D$48</f>
        <v>2500</v>
      </c>
      <c r="C95" s="67"/>
      <c r="E95" s="53"/>
    </row>
    <row r="96" spans="1:9" ht="12.75">
      <c r="A96" s="47"/>
      <c r="B96" s="71">
        <f>B95</f>
        <v>2500</v>
      </c>
      <c r="E96" s="72">
        <f>C34</f>
        <v>44033</v>
      </c>
    </row>
    <row r="97" spans="1:5" ht="12.75">
      <c r="A97" s="47"/>
      <c r="E97" s="53"/>
    </row>
    <row r="98" spans="1:5" ht="12.75">
      <c r="A98" s="47" t="s">
        <v>71</v>
      </c>
      <c r="B98" s="79">
        <f>$B$91*$D$48</f>
        <v>2500</v>
      </c>
      <c r="C98" s="67"/>
      <c r="E98" s="53"/>
    </row>
    <row r="99" spans="1:5" ht="12.75">
      <c r="A99" s="47"/>
      <c r="B99" s="71">
        <f>B98</f>
        <v>2500</v>
      </c>
      <c r="E99" s="72">
        <f>C35</f>
        <v>44064</v>
      </c>
    </row>
    <row r="100" spans="1:5" ht="12.75">
      <c r="A100" s="47"/>
      <c r="E100" s="53"/>
    </row>
    <row r="101" spans="1:5" ht="12.75">
      <c r="A101" s="47" t="s">
        <v>72</v>
      </c>
      <c r="B101" s="79">
        <f>$B$91*$D$48</f>
        <v>2500</v>
      </c>
      <c r="C101" s="67"/>
      <c r="E101" s="53"/>
    </row>
    <row r="102" spans="1:5" ht="12.75">
      <c r="A102" s="47"/>
      <c r="B102" s="71">
        <f>B101</f>
        <v>2500</v>
      </c>
      <c r="E102" s="72">
        <f>C36</f>
        <v>44095</v>
      </c>
    </row>
    <row r="103" spans="1:5" ht="12.75">
      <c r="A103" s="47"/>
      <c r="B103" s="73"/>
      <c r="E103" s="53"/>
    </row>
    <row r="104" spans="1:5" ht="12.75">
      <c r="A104" s="47" t="s">
        <v>73</v>
      </c>
      <c r="B104" s="79">
        <f>$B$91*$D$48</f>
        <v>2500</v>
      </c>
      <c r="C104" s="67"/>
      <c r="E104" s="53"/>
    </row>
    <row r="105" spans="1:5" ht="12.75">
      <c r="B105" s="71">
        <f>B104</f>
        <v>2500</v>
      </c>
      <c r="E105" s="72">
        <f>C37</f>
        <v>44125</v>
      </c>
    </row>
    <row r="106" spans="1:5" ht="12.75">
      <c r="E106" s="53"/>
    </row>
    <row r="107" spans="1:5" ht="12.75">
      <c r="A107" s="2" t="s">
        <v>60</v>
      </c>
      <c r="B107" s="81">
        <f>B80+B83+B86+B89+B96+B99+B102+B105</f>
        <v>20000</v>
      </c>
    </row>
    <row r="110" spans="1:5" ht="12.75">
      <c r="A110" s="2"/>
    </row>
    <row r="112" spans="1:5" ht="15.75" customHeight="1">
      <c r="A112" s="89" t="s">
        <v>1</v>
      </c>
      <c r="B112" s="88"/>
      <c r="C112" s="88"/>
    </row>
    <row r="113" spans="1:11" ht="15.75" customHeight="1">
      <c r="A113" s="88"/>
      <c r="B113" s="88"/>
      <c r="C113" s="88"/>
    </row>
    <row r="117" spans="1:11" ht="12.75">
      <c r="K117" s="2"/>
    </row>
    <row r="118" spans="1:11" ht="12.75">
      <c r="A118" s="4"/>
      <c r="B118" s="58"/>
      <c r="C118" s="12"/>
      <c r="D118" s="12"/>
      <c r="E118" s="12"/>
      <c r="F118" s="12"/>
      <c r="G118" s="12"/>
      <c r="H118" s="12"/>
      <c r="I118" s="12"/>
      <c r="J118" s="12"/>
    </row>
    <row r="119" spans="1:11" ht="12.75">
      <c r="A119" s="4"/>
      <c r="B119" s="58"/>
      <c r="C119" s="12"/>
      <c r="D119" s="12"/>
      <c r="E119" s="12"/>
      <c r="F119" s="12"/>
      <c r="G119" s="12"/>
      <c r="H119" s="12"/>
      <c r="I119" s="12"/>
      <c r="J119" s="12"/>
    </row>
    <row r="124" spans="1:11" ht="12.75">
      <c r="A124" s="4"/>
      <c r="B124" s="58"/>
      <c r="C124" s="12"/>
      <c r="D124" s="58"/>
      <c r="E124" s="12"/>
      <c r="F124" s="58"/>
      <c r="G124" s="12"/>
      <c r="H124" s="58"/>
    </row>
  </sheetData>
  <mergeCells count="8">
    <mergeCell ref="A112:C113"/>
    <mergeCell ref="A51:C51"/>
    <mergeCell ref="A74:C74"/>
    <mergeCell ref="C1:E2"/>
    <mergeCell ref="A5:E5"/>
    <mergeCell ref="A15:E15"/>
    <mergeCell ref="A39:E39"/>
    <mergeCell ref="A41:E41"/>
  </mergeCells>
  <conditionalFormatting sqref="G54 G80">
    <cfRule type="cellIs" dxfId="0" priority="1" operator="equal">
      <formula>"ERROR"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Boosting cash flow for employer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Andrew</dc:creator>
  <cp:lastModifiedBy>Marni Bricknall</cp:lastModifiedBy>
  <dcterms:created xsi:type="dcterms:W3CDTF">2020-03-25T02:16:34Z</dcterms:created>
  <dcterms:modified xsi:type="dcterms:W3CDTF">2020-03-30T05:06:55Z</dcterms:modified>
</cp:coreProperties>
</file>